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<sst xmlns="http://schemas.openxmlformats.org/spreadsheetml/2006/main" count="398" uniqueCount="343">
  <si>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</si>
  <si>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</si>
  <si>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</si>
  <si>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</si>
  <si>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</si>
  <si>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</si>
  <si>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</si>
  <si>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</si>
  <si>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</si>
  <si>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</si>
  <si>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</si>
  <si>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</si>
  <si>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</si>
  <si>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</si>
  <si>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</si>
  <si>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</si>
  <si>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</si>
  <si>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</si>
  <si>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</si>
  <si>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</si>
  <si>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</si>
  <si>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</si>
  <si>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</si>
  <si>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</si>
  <si>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</si>
  <si>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</si>
  <si>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</si>
  <si>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</si>
  <si>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</si>
  <si>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</si>
  <si>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</si>
  <si>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</si>
  <si>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</si>
  <si>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</si>
  <si>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</si>
  <si>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</si>
  <si>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</si>
  <si>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</si>
  <si>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</si>
  <si>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</si>
  <si>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</si>
  <si>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</si>
  <si>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</si>
  <si>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</si>
  <si>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</si>
  <si>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</si>
  <si>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</si>
  <si>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</si>
  <si>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</si>
  <si>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</si>
  <si>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</si>
  <si>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</si>
  <si>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</si>
  <si>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</si>
  <si>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</si>
  <si>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</si>
  <si>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</si>
  <si>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</si>
  <si>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</si>
  <si>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</si>
  <si>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</si>
  <si>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</si>
  <si>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</si>
  <si>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</si>
  <si>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</si>
  <si>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</si>
  <si>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</si>
  <si>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</si>
  <si>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</si>
  <si>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</si>
  <si>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</si>
  <si>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</si>
  <si>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</si>
  <si>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</si>
  <si>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</si>
  <si>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</si>
  <si>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</si>
  <si>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</si>
  <si>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</si>
  <si>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</si>
  <si>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</si>
  <si>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</si>
  <si>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</si>
  <si>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</si>
  <si>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</si>
  <si>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</si>
  <si>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</si>
  <si>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</si>
  <si>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</si>
  <si>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</si>
  <si>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</si>
  <si>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</si>
  <si>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</si>
  <si>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</si>
  <si>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</si>
  <si>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</si>
  <si>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</si>
  <si>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</si>
  <si>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</si>
  <si>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</si>
  <si>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</si>
  <si>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</si>
  <si>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</si>
  <si>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</si>
  <si>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</si>
  <si>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</si>
  <si>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</si>
  <si>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</si>
  <si>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</si>
  <si>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</si>
  <si>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</si>
  <si>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</si>
  <si>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</si>
  <si>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</si>
  <si>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</si>
  <si>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</si>
  <si>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</si>
  <si>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</si>
  <si>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</si>
  <si>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</si>
  <si>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</si>
  <si>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</si>
  <si>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</si>
  <si>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</si>
  <si>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</si>
  <si>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</si>
  <si>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</si>
  <si>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</si>
  <si>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</si>
  <si>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</si>
  <si>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</si>
  <si>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</si>
  <si>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</si>
  <si>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</si>
  <si>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</si>
  <si>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</si>
  <si>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</si>
  <si>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</si>
  <si>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</si>
  <si>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</si>
  <si>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</si>
  <si>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</si>
  <si>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</si>
  <si>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</si>
  <si>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</si>
  <si>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</si>
  <si>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</si>
  <si>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</si>
  <si>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</si>
  <si>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</si>
  <si>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</si>
  <si>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</si>
  <si>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</si>
  <si>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</si>
  <si>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</si>
  <si>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</si>
  <si>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</si>
  <si>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</si>
  <si>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</si>
  <si>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</si>
  <si>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</si>
  <si>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</si>
  <si>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</si>
  <si>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</si>
  <si>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</si>
  <si>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</si>
  <si>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</si>
  <si>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</si>
  <si>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</si>
  <si>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</si>
  <si>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</si>
  <si>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</si>
  <si>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</si>
  <si>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</si>
  <si>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</si>
  <si>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</si>
  <si>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</si>
  <si>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</si>
  <si>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</si>
  <si>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</si>
  <si>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</si>
  <si>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</si>
  <si>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</si>
  <si>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</si>
  <si>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</si>
  <si>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</si>
  <si>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</si>
  <si>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</si>
  <si>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</si>
  <si>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</si>
  <si>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</si>
  <si>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</si>
  <si>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</si>
  <si>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</si>
  <si>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</si>
  <si>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</si>
  <si>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</si>
  <si>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</si>
  <si>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</si>
  <si>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</si>
  <si>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</si>
  <si>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</si>
  <si>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</si>
  <si>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</si>
  <si>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</si>
  <si>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</si>
  <si>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</si>
  <si>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</si>
  <si>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</si>
  <si>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</si>
  <si>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</si>
  <si>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</si>
  <si>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</si>
  <si>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</si>
  <si>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</si>
  <si>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</si>
  <si>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</si>
  <si>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</si>
  <si>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</si>
  <si>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</si>
  <si>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</si>
  <si>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</si>
  <si>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</si>
  <si>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</si>
  <si>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</si>
  <si>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</si>
  <si>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</si>
  <si>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</si>
  <si>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</si>
  <si>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</si>
  <si>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</si>
  <si>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</si>
  <si>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</si>
  <si>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</si>
  <si>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</si>
  <si>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</si>
  <si>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</si>
  <si>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</si>
  <si>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</si>
  <si>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</si>
  <si>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</si>
  <si>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</si>
  <si>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</si>
  <si>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</si>
  <si>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</si>
  <si>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</si>
  <si>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</si>
  <si>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</si>
  <si>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</si>
  <si>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</si>
  <si>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</si>
  <si>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</si>
  <si>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</si>
  <si>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</si>
  <si>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</si>
  <si>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</si>
  <si>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</si>
  <si>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</si>
  <si>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</si>
  <si>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</si>
  <si>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</si>
  <si>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</si>
  <si>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</si>
  <si>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</si>
  <si>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</si>
  <si>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</si>
  <si>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</si>
  <si>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</si>
  <si>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</si>
  <si>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</si>
  <si>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</si>
  <si>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</si>
  <si>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</si>
  <si>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</si>
  <si>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</si>
  <si>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</si>
  <si>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</si>
  <si>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</si>
  <si>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</si>
  <si>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</si>
  <si>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</si>
  <si>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</si>
  <si>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</si>
  <si>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</si>
  <si>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</si>
  <si>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</si>
  <si>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</si>
  <si>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</si>
  <si>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</si>
  <si>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</si>
  <si>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</si>
  <si>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</si>
  <si>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</si>
  <si>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</si>
  <si>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</si>
  <si>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</si>
  <si>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</si>
  <si>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</si>
  <si>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</si>
  <si>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</si>
  <si>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</si>
  <si>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</si>
  <si>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</si>
  <si>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</si>
  <si>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</si>
  <si>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</si>
  <si>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</si>
  <si>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</si>
  <si>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</si>
  <si>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</si>
  <si>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</si>
  <si>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</si>
  <si>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</si>
  <si>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</si>
  <si>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</si>
  <si>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</si>
  <si>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</si>
  <si>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</si>
  <si>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</si>
  <si>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</si>
  <si>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</si>
  <si>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</si>
  <si>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</si>
  <si>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30.06.2018.</t>
  </si>
  <si>
    <t>03677702</t>
  </si>
  <si>
    <t>080042653</t>
  </si>
  <si>
    <t>85584865987</t>
  </si>
  <si>
    <t>ZAGREBAČKI HOLDING D.O.O.</t>
  </si>
  <si>
    <t>ZAGREB</t>
  </si>
  <si>
    <t>ULICA GRADA VUKOVARA 41</t>
  </si>
  <si>
    <t>racunovodstvo@zgh.hr</t>
  </si>
  <si>
    <t>www.zgh.hr</t>
  </si>
  <si>
    <t>GRAD ZAGREB</t>
  </si>
  <si>
    <t>NE</t>
  </si>
  <si>
    <t>6832</t>
  </si>
  <si>
    <t>JURIĆ TOMISLAV</t>
  </si>
  <si>
    <t>STOJIĆ DEBAN ANA</t>
  </si>
  <si>
    <t>stanje na dan 30.06.2018.</t>
  </si>
  <si>
    <t>Obveznik: ZAGREBAČKI HOLDING d.o.o.</t>
  </si>
  <si>
    <t xml:space="preserve"> </t>
  </si>
  <si>
    <t>u razdoblju 01.01.2018. do 30.06.2018.</t>
  </si>
  <si>
    <t>tomislav.juric@zgh.hr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</si>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</sst>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zgh.hr" TargetMode="External" /><Relationship Id="rId2" Type="http://schemas.openxmlformats.org/officeDocument/2006/relationships/hyperlink" Target="http://www.zgh.hr/" TargetMode="External" /><Relationship Id="rId3" Type="http://schemas.openxmlformats.org/officeDocument/2006/relationships/hyperlink" Target="mailto:tomislav.juric@z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248</v>
      </c>
      <c r="B1" s="181"/>
      <c r="C1" s="18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20" t="s">
        <v>322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0" t="s">
        <v>316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3" t="s">
        <v>251</v>
      </c>
      <c r="B6" s="144"/>
      <c r="C6" s="135" t="s">
        <v>324</v>
      </c>
      <c r="D6" s="136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5" t="s">
        <v>252</v>
      </c>
      <c r="B8" s="146"/>
      <c r="C8" s="135" t="s">
        <v>325</v>
      </c>
      <c r="D8" s="136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33"/>
      <c r="C10" s="135" t="s">
        <v>326</v>
      </c>
      <c r="D10" s="136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3" t="s">
        <v>254</v>
      </c>
      <c r="B12" s="144"/>
      <c r="C12" s="147" t="s">
        <v>327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3" t="s">
        <v>255</v>
      </c>
      <c r="B14" s="144"/>
      <c r="C14" s="150">
        <v>10000</v>
      </c>
      <c r="D14" s="151"/>
      <c r="E14" s="16"/>
      <c r="F14" s="147" t="s">
        <v>328</v>
      </c>
      <c r="G14" s="148"/>
      <c r="H14" s="148"/>
      <c r="I14" s="14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3" t="s">
        <v>256</v>
      </c>
      <c r="B16" s="144"/>
      <c r="C16" s="147" t="s">
        <v>329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3" t="s">
        <v>257</v>
      </c>
      <c r="B18" s="144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3" t="s">
        <v>258</v>
      </c>
      <c r="B20" s="144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3" t="s">
        <v>259</v>
      </c>
      <c r="B22" s="144"/>
      <c r="C22" s="121">
        <v>133</v>
      </c>
      <c r="D22" s="147" t="s">
        <v>328</v>
      </c>
      <c r="E22" s="155"/>
      <c r="F22" s="156"/>
      <c r="G22" s="143"/>
      <c r="H22" s="15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3" t="s">
        <v>260</v>
      </c>
      <c r="B24" s="144"/>
      <c r="C24" s="121">
        <v>21</v>
      </c>
      <c r="D24" s="147" t="s">
        <v>332</v>
      </c>
      <c r="E24" s="155"/>
      <c r="F24" s="155"/>
      <c r="G24" s="156"/>
      <c r="H24" s="51" t="s">
        <v>261</v>
      </c>
      <c r="I24" s="122">
        <v>5006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3" t="s">
        <v>262</v>
      </c>
      <c r="B26" s="144"/>
      <c r="C26" s="123" t="s">
        <v>333</v>
      </c>
      <c r="D26" s="25"/>
      <c r="E26" s="33"/>
      <c r="F26" s="24"/>
      <c r="G26" s="158" t="s">
        <v>263</v>
      </c>
      <c r="H26" s="144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9" t="s">
        <v>264</v>
      </c>
      <c r="B28" s="160"/>
      <c r="C28" s="161"/>
      <c r="D28" s="161"/>
      <c r="E28" s="162" t="s">
        <v>265</v>
      </c>
      <c r="F28" s="163"/>
      <c r="G28" s="163"/>
      <c r="H28" s="164" t="s">
        <v>266</v>
      </c>
      <c r="I28" s="16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35"/>
      <c r="I30" s="136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1"/>
      <c r="J31" s="10"/>
      <c r="K31" s="10"/>
      <c r="L31" s="10"/>
    </row>
    <row r="32" spans="1:12" ht="12.75">
      <c r="A32" s="166"/>
      <c r="B32" s="167"/>
      <c r="C32" s="167"/>
      <c r="D32" s="168"/>
      <c r="E32" s="166"/>
      <c r="F32" s="167"/>
      <c r="G32" s="167"/>
      <c r="H32" s="135"/>
      <c r="I32" s="136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6"/>
      <c r="B34" s="167"/>
      <c r="C34" s="167"/>
      <c r="D34" s="168"/>
      <c r="E34" s="166"/>
      <c r="F34" s="167"/>
      <c r="G34" s="167"/>
      <c r="H34" s="135"/>
      <c r="I34" s="136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6"/>
      <c r="B36" s="167"/>
      <c r="C36" s="167"/>
      <c r="D36" s="168"/>
      <c r="E36" s="166"/>
      <c r="F36" s="167"/>
      <c r="G36" s="167"/>
      <c r="H36" s="135"/>
      <c r="I36" s="136"/>
      <c r="J36" s="10"/>
      <c r="K36" s="10"/>
      <c r="L36" s="10"/>
    </row>
    <row r="37" spans="1:12" ht="12.75">
      <c r="A37" s="103"/>
      <c r="B37" s="30"/>
      <c r="C37" s="171"/>
      <c r="D37" s="172"/>
      <c r="E37" s="16"/>
      <c r="F37" s="171"/>
      <c r="G37" s="172"/>
      <c r="H37" s="16"/>
      <c r="I37" s="95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35"/>
      <c r="I38" s="136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35"/>
      <c r="I40" s="136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76"/>
      <c r="C44" s="135"/>
      <c r="D44" s="136"/>
      <c r="E44" s="26"/>
      <c r="F44" s="147"/>
      <c r="G44" s="167"/>
      <c r="H44" s="167"/>
      <c r="I44" s="168"/>
      <c r="J44" s="10"/>
      <c r="K44" s="10"/>
      <c r="L44" s="10"/>
    </row>
    <row r="45" spans="1:12" ht="12.75">
      <c r="A45" s="103"/>
      <c r="B45" s="30"/>
      <c r="C45" s="171"/>
      <c r="D45" s="172"/>
      <c r="E45" s="16"/>
      <c r="F45" s="171"/>
      <c r="G45" s="173"/>
      <c r="H45" s="35"/>
      <c r="I45" s="107"/>
      <c r="J45" s="10"/>
      <c r="K45" s="10"/>
      <c r="L45" s="10"/>
    </row>
    <row r="46" spans="1:12" ht="12.75">
      <c r="A46" s="132" t="s">
        <v>268</v>
      </c>
      <c r="B46" s="176"/>
      <c r="C46" s="147" t="s">
        <v>335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76"/>
      <c r="C48" s="177"/>
      <c r="D48" s="178"/>
      <c r="E48" s="179"/>
      <c r="F48" s="16"/>
      <c r="G48" s="51" t="s">
        <v>271</v>
      </c>
      <c r="H48" s="177"/>
      <c r="I48" s="17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76"/>
      <c r="C50" s="188" t="s">
        <v>341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3" t="s">
        <v>272</v>
      </c>
      <c r="B52" s="144"/>
      <c r="C52" s="177" t="s">
        <v>336</v>
      </c>
      <c r="D52" s="178"/>
      <c r="E52" s="178"/>
      <c r="F52" s="178"/>
      <c r="G52" s="178"/>
      <c r="H52" s="178"/>
      <c r="I52" s="149"/>
      <c r="J52" s="10"/>
      <c r="K52" s="10"/>
      <c r="L52" s="10"/>
    </row>
    <row r="53" spans="1:12" ht="12.75">
      <c r="A53" s="108"/>
      <c r="B53" s="20"/>
      <c r="C53" s="182" t="s">
        <v>273</v>
      </c>
      <c r="D53" s="182"/>
      <c r="E53" s="182"/>
      <c r="F53" s="182"/>
      <c r="G53" s="182"/>
      <c r="H53" s="18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9" t="s">
        <v>274</v>
      </c>
      <c r="C55" s="190"/>
      <c r="D55" s="190"/>
      <c r="E55" s="19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1" t="s">
        <v>342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8"/>
      <c r="B57" s="191" t="s">
        <v>306</v>
      </c>
      <c r="C57" s="192"/>
      <c r="D57" s="192"/>
      <c r="E57" s="192"/>
      <c r="F57" s="192"/>
      <c r="G57" s="192"/>
      <c r="H57" s="192"/>
      <c r="I57" s="110"/>
      <c r="J57" s="10"/>
      <c r="K57" s="10"/>
      <c r="L57" s="10"/>
    </row>
    <row r="58" spans="1:12" ht="12.75">
      <c r="A58" s="108"/>
      <c r="B58" s="191" t="s">
        <v>307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8"/>
      <c r="B59" s="191" t="s">
        <v>308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6"/>
      <c r="H63" s="187"/>
      <c r="I63" s="119"/>
      <c r="J63" s="10"/>
      <c r="K63" s="10"/>
      <c r="L63" s="10"/>
    </row>
  </sheetData>
  <sheetProtection/>
  <protectedRanges>
    <protectedRange sqref="E2 H2 C26 I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zgh.hr"/>
    <hyperlink ref="C20" r:id="rId2" display="www.zgh.hr"/>
    <hyperlink ref="C50" r:id="rId3" display="tomislav.juric@z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88">
      <selection activeCell="N96" sqref="N96"/>
    </sheetView>
  </sheetViews>
  <sheetFormatPr defaultColWidth="9.140625" defaultRowHeight="12.75"/>
  <cols>
    <col min="1" max="9" width="9.140625" style="52" customWidth="1"/>
    <col min="10" max="11" width="14.71093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338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278</v>
      </c>
      <c r="J4" s="59" t="s">
        <v>318</v>
      </c>
      <c r="K4" s="60" t="s">
        <v>319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14554037821</v>
      </c>
      <c r="K8" s="53">
        <f>K9+K16+K26+K35+K39</f>
        <v>10841189289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9063997</v>
      </c>
      <c r="K9" s="53">
        <f>SUM(K10:K15)</f>
        <v>3549339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10500</v>
      </c>
      <c r="K10" s="7">
        <v>10500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4867459</v>
      </c>
      <c r="K11" s="7">
        <v>3134577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3279930</v>
      </c>
      <c r="K14" s="7">
        <v>58140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906108</v>
      </c>
      <c r="K15" s="7">
        <v>346122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10735405994</v>
      </c>
      <c r="K16" s="53">
        <f>SUM(K17:K25)</f>
        <v>6973779975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3986109759</v>
      </c>
      <c r="K17" s="7">
        <v>2683360056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2317236132</v>
      </c>
      <c r="K18" s="7">
        <v>1814632373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64631062</v>
      </c>
      <c r="K19" s="7">
        <v>63434743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1520787924</v>
      </c>
      <c r="K20" s="7">
        <v>121454239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8849</v>
      </c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268245202</v>
      </c>
      <c r="K23" s="7">
        <v>199890942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49436485</v>
      </c>
      <c r="K24" s="7">
        <v>45754891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2528950581</v>
      </c>
      <c r="K25" s="7">
        <v>2045252731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2836575727</v>
      </c>
      <c r="K26" s="53">
        <f>SUM(K27:K34)</f>
        <v>2899200558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2407665790</v>
      </c>
      <c r="K27" s="7">
        <v>2407665790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>
        <v>314597942</v>
      </c>
      <c r="K28" s="7">
        <v>367007073</v>
      </c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846295</v>
      </c>
      <c r="K29" s="7">
        <v>907822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21207</v>
      </c>
      <c r="K31" s="7">
        <v>21207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113444493</v>
      </c>
      <c r="K32" s="7">
        <v>123598666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942282332</v>
      </c>
      <c r="K35" s="53">
        <f>SUM(K36:K38)</f>
        <v>951118714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>
        <v>609238085</v>
      </c>
      <c r="K36" s="7">
        <v>633468372</v>
      </c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4595938</v>
      </c>
      <c r="K37" s="7">
        <v>1072826</v>
      </c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328448309</v>
      </c>
      <c r="K38" s="7">
        <v>316577516</v>
      </c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30709771</v>
      </c>
      <c r="K39" s="7">
        <v>13540703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819223175</v>
      </c>
      <c r="K40" s="53">
        <f>K41+K49+K56+K64</f>
        <v>1011016292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138883588</v>
      </c>
      <c r="K41" s="53">
        <f>SUM(K42:K48)</f>
        <v>83664480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100650468</v>
      </c>
      <c r="K42" s="7">
        <v>55195188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5658640</v>
      </c>
      <c r="K43" s="7">
        <v>5763286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27836399</v>
      </c>
      <c r="K44" s="7">
        <v>14993855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4271884</v>
      </c>
      <c r="K45" s="7">
        <v>6833058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466197</v>
      </c>
      <c r="K46" s="7">
        <v>879093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591801166</v>
      </c>
      <c r="K49" s="53">
        <f>SUM(K50:K55)</f>
        <v>493814740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424108388</v>
      </c>
      <c r="K50" s="7">
        <v>354354425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122719088</v>
      </c>
      <c r="K51" s="7">
        <v>101068761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4465277</v>
      </c>
      <c r="K53" s="7">
        <v>275082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12725744</v>
      </c>
      <c r="K54" s="7">
        <v>5742324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27782669</v>
      </c>
      <c r="K55" s="7">
        <v>32374148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42511712</v>
      </c>
      <c r="K56" s="53">
        <f>SUM(K57:K63)</f>
        <v>367796765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29956702</v>
      </c>
      <c r="K58" s="7">
        <v>359058587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/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5860413</v>
      </c>
      <c r="K62" s="7">
        <v>5164144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6694597</v>
      </c>
      <c r="K63" s="7">
        <v>3574034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46026709</v>
      </c>
      <c r="K64" s="7">
        <v>65740307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31579748</v>
      </c>
      <c r="K65" s="7">
        <v>37181927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15404840744</v>
      </c>
      <c r="K66" s="53">
        <f>K7+K8+K40+K65</f>
        <v>11889387508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356402842</v>
      </c>
      <c r="K67" s="8">
        <v>128799543</v>
      </c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4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4">
        <f>J70+J71+J72+J78+J79+J82+J85</f>
        <v>7058585396</v>
      </c>
      <c r="K69" s="54">
        <f>K70+K71+K72+K78+K79+K82+K85</f>
        <v>5439773264</v>
      </c>
      <c r="M69" s="131"/>
      <c r="N69" s="131"/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3833236200</v>
      </c>
      <c r="K70" s="7">
        <v>3177043600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319976992</v>
      </c>
      <c r="K72" s="53">
        <f>K73+K74-K75+K76+K77</f>
        <v>319976992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319976992</v>
      </c>
      <c r="K77" s="7">
        <v>319976992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2730717284</v>
      </c>
      <c r="K78" s="7">
        <v>1698045697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119041645</v>
      </c>
      <c r="K79" s="53">
        <f>K80-K81</f>
        <v>206526584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119041645</v>
      </c>
      <c r="K80" s="7">
        <v>206526584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55613275</v>
      </c>
      <c r="K82" s="53">
        <f>K83-K84</f>
        <v>38180391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55613275</v>
      </c>
      <c r="K83" s="7">
        <v>38180391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364052076</v>
      </c>
      <c r="K86" s="53">
        <f>SUM(K87:K89)</f>
        <v>263967950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157825466</v>
      </c>
      <c r="K87" s="7">
        <v>71022701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206226610</v>
      </c>
      <c r="K89" s="7">
        <v>192945249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4965124302</v>
      </c>
      <c r="K90" s="53">
        <f>SUM(K91:K99)</f>
        <v>4123184492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>
        <v>16654545</v>
      </c>
      <c r="K91" s="7">
        <v>15658729</v>
      </c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1470659850</v>
      </c>
      <c r="K93" s="7">
        <v>871677038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654698909</v>
      </c>
      <c r="K95" s="7">
        <v>631611901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>
        <v>2243264533</v>
      </c>
      <c r="K96" s="7">
        <v>2253420820</v>
      </c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>
        <v>3131792</v>
      </c>
      <c r="K98" s="7">
        <v>798224</v>
      </c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576714673</v>
      </c>
      <c r="K99" s="7">
        <v>350017780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1379253080</v>
      </c>
      <c r="K100" s="53">
        <f>SUM(K101:K112)</f>
        <v>1130895691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109354267</v>
      </c>
      <c r="K101" s="7">
        <v>30099520</v>
      </c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167899951</v>
      </c>
      <c r="K102" s="7">
        <v>71505297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576092841</v>
      </c>
      <c r="K103" s="7">
        <v>708604856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7861202</v>
      </c>
      <c r="K104" s="7">
        <v>14867800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196169165</v>
      </c>
      <c r="K105" s="7">
        <v>140855294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78099600</v>
      </c>
      <c r="K108" s="7">
        <v>35002491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75101368</v>
      </c>
      <c r="K109" s="7">
        <v>28937705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168674686</v>
      </c>
      <c r="K112" s="7">
        <v>101022728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1637825890</v>
      </c>
      <c r="K113" s="7">
        <v>931566111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15404840744</v>
      </c>
      <c r="K114" s="53">
        <f>K69+K86+K90+K100+K113</f>
        <v>11889387508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356402842</v>
      </c>
      <c r="K115" s="8">
        <v>128799543</v>
      </c>
    </row>
    <row r="116" spans="1:11" ht="12.75">
      <c r="A116" s="199" t="s">
        <v>309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310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16:J65536 J1:J57 J59:J61 J66 J68:J69 J71:J76 J79 J81:J82 J84:J86 J90 J100 J114 L1:IV65536 K1:K76 K78:K65536"/>
    <dataValidation type="whole" operator="greaterThanOrEqual" allowBlank="1" showInputMessage="1" showErrorMessage="1" errorTitle="Pogrešan unos" error="Mogu se unijeti samo cjelobrojne pozitivne vrijednosti." sqref="J58 J62:J65 J67 J70 J77:K77 J80 J83 J87:J89 J91:J99 J101:J113 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70" sqref="J70:L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338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279</v>
      </c>
      <c r="J4" s="255" t="s">
        <v>318</v>
      </c>
      <c r="K4" s="255"/>
      <c r="L4" s="255" t="s">
        <v>319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4">
        <f>SUM(J8:J9)</f>
        <v>865482034</v>
      </c>
      <c r="K7" s="54">
        <f>SUM(K8:K9)</f>
        <v>0</v>
      </c>
      <c r="L7" s="54">
        <f>SUM(L8:L9)</f>
        <v>848024556</v>
      </c>
      <c r="M7" s="54">
        <f>SUM(M8:M9)</f>
        <v>0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785021953</v>
      </c>
      <c r="K8" s="7"/>
      <c r="L8" s="7">
        <v>773548927</v>
      </c>
      <c r="M8" s="7"/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80460081</v>
      </c>
      <c r="K9" s="7"/>
      <c r="L9" s="7">
        <v>74475629</v>
      </c>
      <c r="M9" s="7"/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737166065</v>
      </c>
      <c r="K10" s="53">
        <f>K11+K12+K16+K20+K21+K22+K25+K26</f>
        <v>0</v>
      </c>
      <c r="L10" s="53">
        <f>L11+L12+L16+L20+L21+L22+L25+L26</f>
        <v>747352973</v>
      </c>
      <c r="M10" s="53">
        <f>M11+M12+M16+M20+M21+M22+M25+M26</f>
        <v>0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26748</v>
      </c>
      <c r="K11" s="7"/>
      <c r="L11" s="7">
        <v>-294125</v>
      </c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294688385</v>
      </c>
      <c r="K12" s="53">
        <f>SUM(K13:K15)</f>
        <v>0</v>
      </c>
      <c r="L12" s="53">
        <f>SUM(L13:L15)</f>
        <v>294580990</v>
      </c>
      <c r="M12" s="53">
        <f>SUM(M13:M15)</f>
        <v>0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111883472</v>
      </c>
      <c r="K13" s="7"/>
      <c r="L13" s="7">
        <v>102901528</v>
      </c>
      <c r="M13" s="7"/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2574445</v>
      </c>
      <c r="K14" s="7"/>
      <c r="L14" s="7">
        <v>2725328</v>
      </c>
      <c r="M14" s="7"/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180230468</v>
      </c>
      <c r="K15" s="7"/>
      <c r="L15" s="7">
        <v>188954134</v>
      </c>
      <c r="M15" s="7"/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275508373</v>
      </c>
      <c r="K16" s="53">
        <f>SUM(K17:K19)</f>
        <v>0</v>
      </c>
      <c r="L16" s="53">
        <f>SUM(L17:L19)</f>
        <v>294697294</v>
      </c>
      <c r="M16" s="53">
        <f>SUM(M17:M19)</f>
        <v>0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171734341</v>
      </c>
      <c r="K17" s="7"/>
      <c r="L17" s="7">
        <v>183777250</v>
      </c>
      <c r="M17" s="7"/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62945547</v>
      </c>
      <c r="K18" s="7"/>
      <c r="L18" s="7">
        <v>67732199</v>
      </c>
      <c r="M18" s="7"/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40828485</v>
      </c>
      <c r="K19" s="7"/>
      <c r="L19" s="7">
        <v>43187845</v>
      </c>
      <c r="M19" s="7"/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86356368</v>
      </c>
      <c r="K20" s="7"/>
      <c r="L20" s="7">
        <v>87791083</v>
      </c>
      <c r="M20" s="7"/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48362788</v>
      </c>
      <c r="K21" s="7"/>
      <c r="L21" s="7">
        <v>40295525</v>
      </c>
      <c r="M21" s="7"/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6191280</v>
      </c>
      <c r="K22" s="53">
        <f>SUM(K23:K24)</f>
        <v>0</v>
      </c>
      <c r="L22" s="53">
        <f>SUM(L23:L24)</f>
        <v>5902106</v>
      </c>
      <c r="M22" s="53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58639</v>
      </c>
      <c r="K23" s="7"/>
      <c r="L23" s="7">
        <v>14</v>
      </c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6132641</v>
      </c>
      <c r="K24" s="7"/>
      <c r="L24" s="7">
        <v>5902092</v>
      </c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1425200</v>
      </c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24606923</v>
      </c>
      <c r="K26" s="7"/>
      <c r="L26" s="7">
        <v>24380100</v>
      </c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84726886</v>
      </c>
      <c r="K27" s="53">
        <f>SUM(K28:K32)</f>
        <v>0</v>
      </c>
      <c r="L27" s="53">
        <f>SUM(L28:L32)</f>
        <v>41654221</v>
      </c>
      <c r="M27" s="53">
        <f>SUM(M28:M32)</f>
        <v>0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18162932</v>
      </c>
      <c r="K28" s="7"/>
      <c r="L28" s="7">
        <v>29737843</v>
      </c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64399279</v>
      </c>
      <c r="K29" s="7"/>
      <c r="L29" s="7">
        <v>6514121</v>
      </c>
      <c r="M29" s="7"/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1738410</v>
      </c>
      <c r="K31" s="7"/>
      <c r="L31" s="7">
        <v>5272350</v>
      </c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426265</v>
      </c>
      <c r="K32" s="7"/>
      <c r="L32" s="7">
        <v>129907</v>
      </c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161108878</v>
      </c>
      <c r="K33" s="53">
        <f>SUM(K34:K37)</f>
        <v>0</v>
      </c>
      <c r="L33" s="53">
        <f>SUM(L34:L37)</f>
        <v>104145413</v>
      </c>
      <c r="M33" s="53">
        <f>SUM(M34:M37)</f>
        <v>0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681721</v>
      </c>
      <c r="K34" s="7"/>
      <c r="L34" s="7">
        <v>1772682</v>
      </c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141427301</v>
      </c>
      <c r="K35" s="7"/>
      <c r="L35" s="7">
        <v>86045646</v>
      </c>
      <c r="M35" s="7"/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18999856</v>
      </c>
      <c r="K37" s="7"/>
      <c r="L37" s="7">
        <v>16327085</v>
      </c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950208920</v>
      </c>
      <c r="K42" s="53">
        <f>K7+K27+K38+K40</f>
        <v>0</v>
      </c>
      <c r="L42" s="53">
        <f>L7+L27+L38+L40</f>
        <v>889678777</v>
      </c>
      <c r="M42" s="53">
        <f>M7+M27+M38+M40</f>
        <v>0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898274943</v>
      </c>
      <c r="K43" s="53">
        <f>K10+K33+K39+K41</f>
        <v>0</v>
      </c>
      <c r="L43" s="53">
        <f>L10+L33+L39+L41</f>
        <v>851498386</v>
      </c>
      <c r="M43" s="53">
        <f>M10+M33+M39+M41</f>
        <v>0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51933977</v>
      </c>
      <c r="K44" s="53">
        <f>K42-K43</f>
        <v>0</v>
      </c>
      <c r="L44" s="53">
        <f>L42-L43</f>
        <v>38180391</v>
      </c>
      <c r="M44" s="53">
        <f>M42-M43</f>
        <v>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51933977</v>
      </c>
      <c r="K45" s="53">
        <f>IF(K42&gt;K43,K42-K43,0)</f>
        <v>0</v>
      </c>
      <c r="L45" s="53">
        <f>IF(L42&gt;L43,L42-L43,0)</f>
        <v>38180391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51933977</v>
      </c>
      <c r="K48" s="53">
        <f>K44-K47</f>
        <v>0</v>
      </c>
      <c r="L48" s="53">
        <f>L44-L47</f>
        <v>38180391</v>
      </c>
      <c r="M48" s="53">
        <f>M44-M47</f>
        <v>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51933977</v>
      </c>
      <c r="K49" s="53">
        <f>IF(K48&gt;0,K48,0)</f>
        <v>0</v>
      </c>
      <c r="L49" s="53">
        <f>IF(L48&gt;0,L48,0)</f>
        <v>38180391</v>
      </c>
      <c r="M49" s="53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9" t="s">
        <v>311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51933977</v>
      </c>
      <c r="K56" s="6"/>
      <c r="L56" s="6">
        <v>38180391</v>
      </c>
      <c r="M56" s="6"/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51933977</v>
      </c>
      <c r="K67" s="61">
        <f>K56+K66</f>
        <v>0</v>
      </c>
      <c r="L67" s="61">
        <f>L56+L66</f>
        <v>38180391</v>
      </c>
      <c r="M67" s="61">
        <f>M56+M66</f>
        <v>0</v>
      </c>
    </row>
    <row r="68" spans="1:13" ht="12.75" customHeight="1">
      <c r="A68" s="243" t="s">
        <v>312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9">
      <selection activeCell="J53" sqref="J53:K56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2" width="10.140625" style="52" bestFit="1" customWidth="1"/>
    <col min="13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16775260.430000067</v>
      </c>
      <c r="K7" s="7">
        <v>38180391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165940194</v>
      </c>
      <c r="K8" s="7">
        <v>87791083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>
        <v>181006000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>
        <v>1292000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f>90765000+437</f>
        <v>90765437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4">
        <f>SUM(J7:J12)</f>
        <v>182715454.43000007</v>
      </c>
      <c r="K13" s="53">
        <f>SUM(K7:K12)</f>
        <v>399034911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60821626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82543391</v>
      </c>
      <c r="K15" s="7">
        <v>335313000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1135181</v>
      </c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52154504</v>
      </c>
      <c r="K17" s="7">
        <v>42569000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4">
        <f>SUM(J14:J17)</f>
        <v>196654702</v>
      </c>
      <c r="K18" s="53">
        <f>SUM(K14:K17)</f>
        <v>377882000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IF(J13&gt;J18,J13-J18,0)</f>
        <v>0</v>
      </c>
      <c r="K19" s="53">
        <f>IF(K13&gt;K18,K13-K18,0)</f>
        <v>21152911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4">
        <f>IF(J18&gt;J13,J18-J13,0)</f>
        <v>13939247.569999933</v>
      </c>
      <c r="K20" s="53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444807</v>
      </c>
      <c r="K22" s="7">
        <v>524000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9957595</v>
      </c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19590396</v>
      </c>
      <c r="K26" s="7">
        <f>3132000+10209000</f>
        <v>13341000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4">
        <f>SUM(J22:J26)</f>
        <v>29992798</v>
      </c>
      <c r="K27" s="53">
        <f>SUM(K22:K26)</f>
        <v>13865000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82652598</v>
      </c>
      <c r="K28" s="7">
        <v>83221000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80135678</v>
      </c>
      <c r="K30" s="7">
        <f>74834000+16082000+806000</f>
        <v>91722000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4">
        <f>SUM(J28:J30)</f>
        <v>162788276</v>
      </c>
      <c r="K31" s="53">
        <f>SUM(K28:K30)</f>
        <v>174943000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IF(J31&gt;J27,J31-J27,0)</f>
        <v>132795478</v>
      </c>
      <c r="K33" s="53">
        <f>IF(K31&gt;K27,K31-K27,0)</f>
        <v>161078000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204764552</v>
      </c>
      <c r="K36" s="7">
        <v>299768000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4">
        <f>SUM(J35:J37)</f>
        <v>204764552</v>
      </c>
      <c r="K38" s="53">
        <f>SUM(K35:K37)</f>
        <v>299768000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158583179</v>
      </c>
      <c r="K39" s="7">
        <v>112200313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0</v>
      </c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82308884</v>
      </c>
      <c r="K41" s="7">
        <v>27929000</v>
      </c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0</v>
      </c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4">
        <f>SUM(J39:J43)</f>
        <v>240892063</v>
      </c>
      <c r="K44" s="53">
        <f>SUM(K39:K43)</f>
        <v>140129313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IF(J38&gt;J44,J38-J44,0)</f>
        <v>0</v>
      </c>
      <c r="K45" s="53">
        <f>IF(K38&gt;K44,K38-K44,0)</f>
        <v>159638687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IF(J44&gt;J38,J44-J38,0)</f>
        <v>36127511</v>
      </c>
      <c r="K46" s="53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19713598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IF(J20-J19+J33-J32+J46-J45&gt;0,J20-J19+J33-J32+J46-J45,0)</f>
        <v>182862236.56999993</v>
      </c>
      <c r="K48" s="53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812663874</v>
      </c>
      <c r="K49" s="7">
        <v>46026709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>
        <v>19713598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182862237</v>
      </c>
      <c r="K51" s="7"/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5">
        <f>J49+J50-J51</f>
        <v>629801637</v>
      </c>
      <c r="K52" s="61">
        <f>K49+K50-K51</f>
        <v>65740307</v>
      </c>
    </row>
    <row r="53" ht="12.75">
      <c r="J53" s="131"/>
    </row>
    <row r="54" spans="10:12" ht="12.75">
      <c r="J54" s="131"/>
      <c r="K54" s="131"/>
      <c r="L54" s="131"/>
    </row>
    <row r="55" spans="10:11" ht="12.75">
      <c r="J55" s="131"/>
      <c r="K55" s="131"/>
    </row>
    <row r="56" ht="12.75">
      <c r="K56" s="13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318</v>
      </c>
      <c r="K4" s="67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4.7109375" style="76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.75">
      <c r="A2" s="42"/>
      <c r="B2" s="74"/>
      <c r="C2" s="272" t="s">
        <v>282</v>
      </c>
      <c r="D2" s="272"/>
      <c r="E2" s="77" t="s">
        <v>322</v>
      </c>
      <c r="F2" s="43" t="s">
        <v>250</v>
      </c>
      <c r="G2" s="273" t="s">
        <v>323</v>
      </c>
      <c r="H2" s="274"/>
      <c r="I2" s="74"/>
      <c r="J2" s="130" t="s">
        <v>339</v>
      </c>
      <c r="K2" s="74"/>
      <c r="L2" s="78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1" t="s">
        <v>305</v>
      </c>
      <c r="J3" s="82" t="s">
        <v>150</v>
      </c>
      <c r="K3" s="82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128">
        <v>3833236200</v>
      </c>
      <c r="K5" s="45">
        <v>3177043600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129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129"/>
      <c r="K7" s="46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129">
        <v>119041645</v>
      </c>
      <c r="K8" s="46">
        <v>206526584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129">
        <v>55613275</v>
      </c>
      <c r="K9" s="46">
        <v>38180391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129">
        <v>2730717284</v>
      </c>
      <c r="K10" s="46">
        <v>1698045697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129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129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129">
        <v>319976992</v>
      </c>
      <c r="K13" s="46">
        <v>319976992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7058585396</v>
      </c>
      <c r="K14" s="79">
        <f>SUM(K5:K13)</f>
        <v>5439773264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129">
        <v>55613275</v>
      </c>
      <c r="K20" s="46">
        <v>38180391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55613275</v>
      </c>
      <c r="K21" s="80">
        <f>SUM(K15:K20)</f>
        <v>38180391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/>
      <c r="K24" s="80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4:J19 J21:J65536"/>
    <dataValidation type="whole" operator="notEqual" allowBlank="1" showInputMessage="1" showErrorMessage="1" errorTitle="Pogrešan unos" error="Mogu se unijeti samo cjelobrojne vrijednosti." sqref="J5:J13 J20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Anita Macan</cp:lastModifiedBy>
  <cp:lastPrinted>2018-09-27T10:59:07Z</cp:lastPrinted>
  <dcterms:created xsi:type="dcterms:W3CDTF">2008-10-17T11:51:54Z</dcterms:created>
  <dcterms:modified xsi:type="dcterms:W3CDTF">2018-09-27T11:42:24Z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